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935" activeTab="3"/>
  </bookViews>
  <sheets>
    <sheet name="Facts" sheetId="1" r:id="rId1"/>
    <sheet name="Facts II" sheetId="2" r:id="rId2"/>
    <sheet name="Earth Facts" sheetId="3" r:id="rId3"/>
    <sheet name="Water and Ice" sheetId="4" r:id="rId4"/>
  </sheets>
  <externalReferences>
    <externalReference r:id="rId7"/>
    <externalReference r:id="rId8"/>
  </externalReferences>
  <definedNames>
    <definedName name="_4x4">'[1]Palets'!$F$6</definedName>
    <definedName name="_4X4Paletts">#REF!</definedName>
    <definedName name="_4x4paletts2">'[2]Pallets'!$F$6</definedName>
    <definedName name="_4x4pallets">'[1]Palets'!$F$6</definedName>
    <definedName name="Answer_2" localSheetId="0">'Facts'!$A$8</definedName>
    <definedName name="top" localSheetId="3">'Water and Ice'!$B$9</definedName>
    <definedName name="Total_Cost_for_InterState_Traveler_Installation">#REF!</definedName>
  </definedNames>
  <calcPr fullCalcOnLoad="1"/>
</workbook>
</file>

<file path=xl/sharedStrings.xml><?xml version="1.0" encoding="utf-8"?>
<sst xmlns="http://schemas.openxmlformats.org/spreadsheetml/2006/main" count="192" uniqueCount="177">
  <si>
    <t>Miles of ITC Rail</t>
  </si>
  <si>
    <t>Units (Stations) at 1/5kilomters</t>
  </si>
  <si>
    <t>Gallons/day</t>
  </si>
  <si>
    <t>Total/day</t>
  </si>
  <si>
    <t>Total / year</t>
  </si>
  <si>
    <t>Megawatts/Station</t>
  </si>
  <si>
    <t>Total Megawatts to run Stations</t>
  </si>
  <si>
    <t>Watt's per Square foot</t>
  </si>
  <si>
    <t>Square feet required</t>
  </si>
  <si>
    <t>width in feet</t>
  </si>
  <si>
    <t>length in feet</t>
  </si>
  <si>
    <t>length in miles</t>
  </si>
  <si>
    <t>Square feet/acre</t>
  </si>
  <si>
    <t>Acres Required</t>
  </si>
  <si>
    <t>Total Acres of land on Earth</t>
  </si>
  <si>
    <t>Percent of Earth's Surface</t>
  </si>
  <si>
    <t>Total Acres of solar panel on National Highway at 12 feet wide</t>
  </si>
  <si>
    <t>Highways as percent of what is needed</t>
  </si>
  <si>
    <t>Square Feet/Kilometer</t>
  </si>
  <si>
    <t>Square Kilometers of Ocean</t>
  </si>
  <si>
    <t>Ocean Square Feet</t>
  </si>
  <si>
    <t>Ocean Square Inches</t>
  </si>
  <si>
    <t>Gallons per Day</t>
  </si>
  <si>
    <t>Gallons per year</t>
  </si>
  <si>
    <t>Gallons per Cubic Foot</t>
  </si>
  <si>
    <t>Cubic Feet per Day</t>
  </si>
  <si>
    <t>Cubic Inches per Day</t>
  </si>
  <si>
    <t>cubic inches to square foot tile</t>
  </si>
  <si>
    <t>Inches lowered/day</t>
  </si>
  <si>
    <t>Feet lowered / day</t>
  </si>
  <si>
    <t>Feet lowerd / year</t>
  </si>
  <si>
    <t>Years to lower one foot</t>
  </si>
  <si>
    <t>Square Kilometers of land</t>
  </si>
  <si>
    <t>Land Square Feet</t>
  </si>
  <si>
    <t>Land Square Inches</t>
  </si>
  <si>
    <t>Land Acres</t>
  </si>
  <si>
    <t>Kilometers of Coastline (actual is 504,000)</t>
  </si>
  <si>
    <t>Total number of Stations</t>
  </si>
  <si>
    <t>Stations Interval in KM</t>
  </si>
  <si>
    <t>1 Gallon is equal to about .13 of a cubic foot sort of like a tile that is one foot square and an inch and a half thick</t>
  </si>
  <si>
    <t>So, if you tiled the ocean you will have x number of tiles, and if you could extract that many tiles, you will have lowered the level.</t>
  </si>
  <si>
    <t>decimal of a foot</t>
  </si>
  <si>
    <t>there are 7.692307695 actual Gallons / cubic foot</t>
  </si>
  <si>
    <t xml:space="preserve">If </t>
  </si>
  <si>
    <t>X</t>
  </si>
  <si>
    <t>Y</t>
  </si>
  <si>
    <t>Z</t>
  </si>
  <si>
    <t>Volume</t>
  </si>
  <si>
    <t>Refrences:</t>
  </si>
  <si>
    <t>http://hypertextbook.com/facts/2001/DanielChen.shtml</t>
  </si>
  <si>
    <t>http://www.cia.gov/cia/publications/factbook/geos/xx.html</t>
  </si>
  <si>
    <t xml:space="preserve">Hydrogen is </t>
  </si>
  <si>
    <t>one gallon is a square foot 1.56 inches thick, so, how do I make the calculation automatic?</t>
  </si>
  <si>
    <t xml:space="preserve">  http://www.ocean98.org/fact.htm "dead link"</t>
  </si>
  <si>
    <t xml:space="preserve"> http://en.wikipedia.org/wiki/Ocean</t>
  </si>
  <si>
    <t>http://en.wikipedia.org/wiki/World_Ocean_Atlas</t>
  </si>
  <si>
    <t>http://www.eoearth.org/article/Ocean</t>
  </si>
  <si>
    <t>http://www.britannica.com/eb/topic-424285/ocean</t>
  </si>
  <si>
    <t>Platetectonics Isostatic Rebound</t>
  </si>
  <si>
    <t>Mass of Ice / cubic foot</t>
  </si>
  <si>
    <t>Total Volume Greenland Ice</t>
  </si>
  <si>
    <t>Total Mass of Greenland Ice</t>
  </si>
  <si>
    <t>Volume of Water</t>
  </si>
  <si>
    <t>Mass of Ice</t>
  </si>
  <si>
    <t xml:space="preserve">Answer 
8.33 pounds 
Ice may appear lighter than water because it floats. This is not a function of weight but of density. Ice weighs the same as the water it was made from. However, it is less dense and takes up about 10% more space. Any object in water displaces only its own weight in water. For that reason, ice floats. 
So if your "gallon" of ice is a frozen gallon of water, it will weigh 8.33 pounds. 
If the "gallon" (volume measure) is the actual ice itself, it is going to weigh (and be made from) about 10% less than a gallon of water. About 7.497 pounds.
</t>
  </si>
  <si>
    <t>Mass of Ice / gallon</t>
  </si>
  <si>
    <t>http://www.units.muohio.edu/dragonfly/snow/icefloat.shtml</t>
  </si>
  <si>
    <t>http://hypertextbook.com/facts/2000/HannaBerenblit.shtml</t>
  </si>
  <si>
    <t>Volume of Earth's Polar Ice Caps</t>
  </si>
  <si>
    <t>The Physics Factbook™</t>
  </si>
  <si>
    <t>Edited by Glenn Elert -- Written by his students</t>
  </si>
  <si>
    <t>An educational, Fair Use website</t>
  </si>
  <si>
    <t>topic index | author index | special index</t>
  </si>
  <si>
    <t>Bibliographic Entry</t>
  </si>
  <si>
    <t>Result</t>
  </si>
  <si>
    <t>(w/surrounding text)</t>
  </si>
  <si>
    <t>Standardized</t>
  </si>
  <si>
    <r>
      <t xml:space="preserve">Spaulding &amp; Markowitz, </t>
    </r>
    <r>
      <rPr>
        <i/>
        <sz val="9"/>
        <color indexed="8"/>
        <rFont val="Arial"/>
        <family val="2"/>
      </rPr>
      <t>Heath Earth Science</t>
    </r>
    <r>
      <rPr>
        <sz val="9"/>
        <color indexed="8"/>
        <rFont val="Arial"/>
        <family val="2"/>
      </rPr>
      <t>. Heath, 1994: 195.</t>
    </r>
  </si>
  <si>
    <r>
      <t>"The Greenland glacier is about 1,700,000 km</t>
    </r>
    <r>
      <rPr>
        <sz val="7.5"/>
        <color indexed="8"/>
        <rFont val="Arial"/>
        <family val="2"/>
      </rPr>
      <t>2</t>
    </r>
    <r>
      <rPr>
        <sz val="9"/>
        <color indexed="8"/>
        <rFont val="Arial"/>
        <family val="2"/>
      </rPr>
      <t xml:space="preserve"> and up to 3 km in thickness."</t>
    </r>
  </si>
  <si>
    <r>
      <t>&lt; 5.1 × 10</t>
    </r>
    <r>
      <rPr>
        <sz val="7.5"/>
        <color indexed="8"/>
        <rFont val="Arial"/>
        <family val="2"/>
      </rPr>
      <t>6</t>
    </r>
    <r>
      <rPr>
        <sz val="9"/>
        <color indexed="8"/>
        <rFont val="Arial"/>
        <family val="2"/>
      </rPr>
      <t> km</t>
    </r>
    <r>
      <rPr>
        <sz val="7.5"/>
        <color indexed="8"/>
        <rFont val="Arial"/>
        <family val="2"/>
      </rPr>
      <t>3</t>
    </r>
  </si>
  <si>
    <t>(Greenland)</t>
  </si>
  <si>
    <r>
      <t>"The Antarctic glacier covers a larger landmass with an area of about 12.5 million km</t>
    </r>
    <r>
      <rPr>
        <sz val="7.5"/>
        <color indexed="8"/>
        <rFont val="Arial"/>
        <family val="2"/>
      </rPr>
      <t>2</t>
    </r>
    <r>
      <rPr>
        <sz val="9"/>
        <color indexed="8"/>
        <rFont val="Arial"/>
        <family val="2"/>
      </rPr>
      <t xml:space="preserve"> and reaches a thickness of nearly 5 km."</t>
    </r>
  </si>
  <si>
    <r>
      <t>&lt; 62.5 × 10</t>
    </r>
    <r>
      <rPr>
        <sz val="7.5"/>
        <color indexed="8"/>
        <rFont val="Arial"/>
        <family val="2"/>
      </rPr>
      <t>6</t>
    </r>
    <r>
      <rPr>
        <sz val="9"/>
        <color indexed="8"/>
        <rFont val="Arial"/>
        <family val="2"/>
      </rPr>
      <t> km</t>
    </r>
    <r>
      <rPr>
        <sz val="7.5"/>
        <color indexed="8"/>
        <rFont val="Arial"/>
        <family val="2"/>
      </rPr>
      <t>3</t>
    </r>
  </si>
  <si>
    <t>(Antarctica)</t>
  </si>
  <si>
    <r>
      <t xml:space="preserve">"Greenland." </t>
    </r>
    <r>
      <rPr>
        <i/>
        <sz val="9"/>
        <color indexed="8"/>
        <rFont val="Arial"/>
        <family val="2"/>
      </rPr>
      <t>World Book Encyclopedia</t>
    </r>
    <r>
      <rPr>
        <sz val="9"/>
        <color indexed="8"/>
        <rFont val="Arial"/>
        <family val="2"/>
      </rPr>
      <t>. Chicago: World Book, 1999: 325.</t>
    </r>
  </si>
  <si>
    <r>
      <t>"It covers 672,000 mi</t>
    </r>
    <r>
      <rPr>
        <sz val="7.5"/>
        <color indexed="8"/>
        <rFont val="Arial"/>
        <family val="2"/>
      </rPr>
      <t>2</t>
    </r>
    <r>
      <rPr>
        <sz val="9"/>
        <color indexed="8"/>
        <rFont val="Arial"/>
        <family val="2"/>
      </rPr>
      <t xml:space="preserve"> (1,740,500 km</t>
    </r>
    <r>
      <rPr>
        <sz val="7.5"/>
        <color indexed="8"/>
        <rFont val="Arial"/>
        <family val="2"/>
      </rPr>
      <t>2</t>
    </r>
    <r>
      <rPr>
        <sz val="9"/>
        <color indexed="8"/>
        <rFont val="Arial"/>
        <family val="2"/>
      </rPr>
      <t>) or about 4/5 of the island. The ice caps average over 1 mile (1.6 km) thick, and a thickness of over 2 miles (3.2 km) has been measured."</t>
    </r>
  </si>
  <si>
    <r>
      <t>2.8 × 10</t>
    </r>
    <r>
      <rPr>
        <sz val="7.5"/>
        <color indexed="8"/>
        <rFont val="Arial"/>
        <family val="2"/>
      </rPr>
      <t>6</t>
    </r>
    <r>
      <rPr>
        <sz val="9"/>
        <color indexed="8"/>
        <rFont val="Arial"/>
        <family val="2"/>
      </rPr>
      <t> km</t>
    </r>
    <r>
      <rPr>
        <sz val="7.5"/>
        <color indexed="8"/>
        <rFont val="Arial"/>
        <family val="2"/>
      </rPr>
      <t>3</t>
    </r>
  </si>
  <si>
    <r>
      <t xml:space="preserve">"Antarctica." </t>
    </r>
    <r>
      <rPr>
        <i/>
        <sz val="9"/>
        <color indexed="8"/>
        <rFont val="Arial"/>
        <family val="2"/>
      </rPr>
      <t>World Book Encyclopedia</t>
    </r>
    <r>
      <rPr>
        <sz val="9"/>
        <color indexed="8"/>
        <rFont val="Arial"/>
        <family val="2"/>
      </rPr>
      <t>. Chicago: World Book, 1999: 532.</t>
    </r>
  </si>
  <si>
    <r>
      <t>"Its volume of 7 1/4 million cubic miles (30 million km</t>
    </r>
    <r>
      <rPr>
        <sz val="7.5"/>
        <color indexed="8"/>
        <rFont val="Arial"/>
        <family val="2"/>
      </rPr>
      <t>3</t>
    </r>
    <r>
      <rPr>
        <sz val="9"/>
        <color indexed="8"/>
        <rFont val="Arial"/>
        <family val="2"/>
      </rPr>
      <t>) represents about 70% of the world's fresh water."</t>
    </r>
  </si>
  <si>
    <r>
      <t>30 × 10</t>
    </r>
    <r>
      <rPr>
        <sz val="7.5"/>
        <color indexed="8"/>
        <rFont val="Arial"/>
        <family val="2"/>
      </rPr>
      <t>6</t>
    </r>
    <r>
      <rPr>
        <sz val="9"/>
        <color indexed="8"/>
        <rFont val="Arial"/>
        <family val="2"/>
      </rPr>
      <t> km</t>
    </r>
    <r>
      <rPr>
        <sz val="7.5"/>
        <color indexed="8"/>
        <rFont val="Arial"/>
        <family val="2"/>
      </rPr>
      <t>3</t>
    </r>
  </si>
  <si>
    <t>Williams, Richard S. Jr., &amp; Jane G. Ferrigno. Estimated present-day area and volume of glaciers and maximum sea level rise potential. Satellite Image Atlas of Glaciers of the World. US Geological Survey (USGS).</t>
  </si>
  <si>
    <t>"Geographic region: Greenland </t>
  </si>
  <si>
    <t>Percent: 10.82</t>
  </si>
  <si>
    <r>
      <t>Volume: 2,600,000 km</t>
    </r>
    <r>
      <rPr>
        <sz val="7.5"/>
        <color indexed="8"/>
        <rFont val="Arial"/>
        <family val="2"/>
      </rPr>
      <t>3</t>
    </r>
  </si>
  <si>
    <t>Percent: 7.9</t>
  </si>
  <si>
    <t>Maximum sea level rise potential: 6.5 m</t>
  </si>
  <si>
    <r>
      <t>Area: 1,736,095 km</t>
    </r>
    <r>
      <rPr>
        <sz val="7.5"/>
        <color indexed="8"/>
        <rFont val="Arial"/>
        <family val="2"/>
      </rPr>
      <t>2</t>
    </r>
    <r>
      <rPr>
        <sz val="9"/>
        <color indexed="8"/>
        <rFont val="Arial"/>
        <family val="2"/>
      </rPr>
      <t>"</t>
    </r>
  </si>
  <si>
    <r>
      <t>2.6 × 10</t>
    </r>
    <r>
      <rPr>
        <sz val="7.5"/>
        <color indexed="8"/>
        <rFont val="Arial"/>
        <family val="2"/>
      </rPr>
      <t>6</t>
    </r>
    <r>
      <rPr>
        <sz val="9"/>
        <color indexed="8"/>
        <rFont val="Arial"/>
        <family val="2"/>
      </rPr>
      <t> km</t>
    </r>
    <r>
      <rPr>
        <sz val="7.5"/>
        <color indexed="8"/>
        <rFont val="Arial"/>
        <family val="2"/>
      </rPr>
      <t>3</t>
    </r>
  </si>
  <si>
    <t>"Geographic region: Antarctica</t>
  </si>
  <si>
    <t>Percent: 84.64 </t>
  </si>
  <si>
    <r>
      <t>Volume: 30,109,800 km</t>
    </r>
    <r>
      <rPr>
        <sz val="7.5"/>
        <color indexed="8"/>
        <rFont val="Arial"/>
        <family val="2"/>
      </rPr>
      <t>3</t>
    </r>
  </si>
  <si>
    <t>Percent: 91.49 </t>
  </si>
  <si>
    <t>Maximum sea level rise potential: 73.44 m</t>
  </si>
  <si>
    <r>
      <t>Area: 13,586,400 km</t>
    </r>
    <r>
      <rPr>
        <sz val="7.5"/>
        <color indexed="8"/>
        <rFont val="Arial"/>
        <family val="2"/>
      </rPr>
      <t>2</t>
    </r>
    <r>
      <rPr>
        <sz val="9"/>
        <color indexed="8"/>
        <rFont val="Arial"/>
        <family val="2"/>
      </rPr>
      <t>"</t>
    </r>
  </si>
  <si>
    <r>
      <t>30.1098 × 10</t>
    </r>
    <r>
      <rPr>
        <sz val="7.5"/>
        <color indexed="8"/>
        <rFont val="Arial"/>
        <family val="2"/>
      </rPr>
      <t>6</t>
    </r>
    <r>
      <rPr>
        <sz val="9"/>
        <color indexed="8"/>
        <rFont val="Arial"/>
        <family val="2"/>
      </rPr>
      <t> km</t>
    </r>
    <r>
      <rPr>
        <sz val="7.5"/>
        <color indexed="8"/>
        <rFont val="Arial"/>
        <family val="2"/>
      </rPr>
      <t>3</t>
    </r>
  </si>
  <si>
    <r>
      <t xml:space="preserve">Schultz, Gwen. </t>
    </r>
    <r>
      <rPr>
        <i/>
        <sz val="9"/>
        <color indexed="8"/>
        <rFont val="Arial"/>
        <family val="2"/>
      </rPr>
      <t>Ice Age Lost</t>
    </r>
    <r>
      <rPr>
        <sz val="9"/>
        <color indexed="8"/>
        <rFont val="Arial"/>
        <family val="2"/>
      </rPr>
      <t>. 1974. 232, 75.</t>
    </r>
  </si>
  <si>
    <t>"The US geological survey gives these figures: The Greenland ice cap with its volume of 630,000 cubic miles, if melted could yield enough water to maintain the Mississippi river for over 4,700 years."</t>
  </si>
  <si>
    <t>"It has been calculated that if Antarctica's approximately 6,000,000 cubic miles of ice should melt, the level of the oceans all over the world would rise 200 feet."</t>
  </si>
  <si>
    <r>
      <t>25 × 10</t>
    </r>
    <r>
      <rPr>
        <sz val="7.5"/>
        <color indexed="8"/>
        <rFont val="Arial"/>
        <family val="2"/>
      </rPr>
      <t>6</t>
    </r>
    <r>
      <rPr>
        <sz val="9"/>
        <color indexed="8"/>
        <rFont val="Arial"/>
        <family val="2"/>
      </rPr>
      <t> km</t>
    </r>
    <r>
      <rPr>
        <sz val="7.5"/>
        <color indexed="8"/>
        <rFont val="Arial"/>
        <family val="2"/>
      </rPr>
      <t>3</t>
    </r>
  </si>
  <si>
    <t>Denmark/Greenland. Greenland Tourism. Danish Tourist Board.</t>
  </si>
  <si>
    <t>"The ice cap or inland ice covers 1,833,900 square km, equivalent to 85 percent of Greenland's total area, and extends 2,500 km (1,553 miles) from north to south and up to 1,000 km from east to west. At its center, the ice can be up to 3 km thick, representing 10 percent of the world's total fresh water reserves. If all the ice were to melt, the world's oceans would rise seven meters."</t>
  </si>
  <si>
    <r>
      <t>&lt; 5.5 × 10</t>
    </r>
    <r>
      <rPr>
        <sz val="7.5"/>
        <color indexed="8"/>
        <rFont val="Arial"/>
        <family val="2"/>
      </rPr>
      <t>6</t>
    </r>
    <r>
      <rPr>
        <sz val="9"/>
        <color indexed="8"/>
        <rFont val="Arial"/>
        <family val="2"/>
      </rPr>
      <t> km</t>
    </r>
    <r>
      <rPr>
        <sz val="7.5"/>
        <color indexed="8"/>
        <rFont val="Arial"/>
        <family val="2"/>
      </rPr>
      <t>3</t>
    </r>
  </si>
  <si>
    <t>Erickson, Jon. "Glacial Geology."1996, 161.</t>
  </si>
  <si>
    <t>"The ice sheet rises nearly 3 miles in places, with an average thickness of over 7,000 feet amounting to about 7 million cubic miles of ice."</t>
  </si>
  <si>
    <r>
      <t>29 × 10</t>
    </r>
    <r>
      <rPr>
        <sz val="7.5"/>
        <color indexed="8"/>
        <rFont val="Arial"/>
        <family val="2"/>
      </rPr>
      <t>6</t>
    </r>
    <r>
      <rPr>
        <sz val="9"/>
        <color indexed="8"/>
        <rFont val="Arial"/>
        <family val="2"/>
      </rPr>
      <t> km</t>
    </r>
    <r>
      <rPr>
        <sz val="7.5"/>
        <color indexed="8"/>
        <rFont val="Arial"/>
        <family val="2"/>
      </rPr>
      <t>3</t>
    </r>
  </si>
  <si>
    <t>Greenland Total Area of Land Mass</t>
  </si>
  <si>
    <t>Total</t>
  </si>
  <si>
    <t>CIA World Fact Book</t>
  </si>
  <si>
    <t xml:space="preserve">Greenland, the world's largest island, is about 81% ice-capped. Vikings reached the island in the 10th century from Iceland; Danish colonization began in the 18th century, and Greenland was made an integral part of Denmark in 1953. It joined the European Community (now the EU) with Denmark in 1973, but withdrew in 1985 over a dispute centered on stringent fishing quotas. Greenland was granted self-government in 1979 by the Danish parliament; the law went into effect the following year. Denmark continues to exercise control of Greenland's foreign affairs in consultation with Greenland's Home Rule Government. </t>
  </si>
  <si>
    <t xml:space="preserve"> km² (13th)</t>
  </si>
  <si>
    <t>% Ice Cap</t>
  </si>
  <si>
    <t>Total Area of Ice</t>
  </si>
  <si>
    <t>Km2</t>
  </si>
  <si>
    <t>Average Thickness</t>
  </si>
  <si>
    <t>km</t>
  </si>
  <si>
    <t>Total cuM</t>
  </si>
  <si>
    <t>Total cuKm</t>
  </si>
  <si>
    <t>Total CuFt</t>
  </si>
  <si>
    <t>1  cubic meter = 35.314 666 572 cubic foot</t>
  </si>
  <si>
    <t>Total Ocean</t>
  </si>
  <si>
    <t>Ocean size to ice sheet</t>
  </si>
  <si>
    <t>Meters</t>
  </si>
  <si>
    <t>Feet</t>
  </si>
  <si>
    <t>Feet/metere</t>
  </si>
  <si>
    <t>Ocean Rise</t>
  </si>
  <si>
    <t>The diameter of the earth at the equator is 7,926.41 miles (12,756.32 kilometers).</t>
  </si>
  <si>
    <t>Tyvek cost</t>
  </si>
  <si>
    <t>Dimensions</t>
  </si>
  <si>
    <t>Width</t>
  </si>
  <si>
    <t>Length</t>
  </si>
  <si>
    <t>Area</t>
  </si>
  <si>
    <t>sq yards</t>
  </si>
  <si>
    <t>Cost Roll</t>
  </si>
  <si>
    <t>Cost / SqYd</t>
  </si>
  <si>
    <t>Cost / sqft</t>
  </si>
  <si>
    <t>Cost / sqmile</t>
  </si>
  <si>
    <t>solar energy</t>
  </si>
  <si>
    <t>Reference:</t>
  </si>
  <si>
    <t>http://en.wikipedia.org/wiki/Solar_constant</t>
  </si>
  <si>
    <t>Earth</t>
  </si>
  <si>
    <t>Watts / SqM TOA</t>
  </si>
  <si>
    <t>Watts/SqM Equator</t>
  </si>
  <si>
    <t>watts/sqm</t>
  </si>
  <si>
    <t>Solar Constant</t>
  </si>
  <si>
    <t>http://earthobservatory.nasa.gov/Library/Oven/</t>
  </si>
  <si>
    <t>watts/sqm average</t>
  </si>
  <si>
    <t>Watts Reflected</t>
  </si>
  <si>
    <t>Watts/sqyrd</t>
  </si>
  <si>
    <t>Watts / Reflected</t>
  </si>
  <si>
    <t>KW Reflected</t>
  </si>
  <si>
    <t>BTU Reflected</t>
  </si>
  <si>
    <t>Convertion : BTU / KW</t>
  </si>
  <si>
    <t>Kilowatt * 3414</t>
  </si>
  <si>
    <t>http://en.wikipedia.org/wiki/Btu</t>
  </si>
  <si>
    <t>SqYrd/sqmile</t>
  </si>
  <si>
    <t>Lbs of Ice</t>
  </si>
  <si>
    <t>Circumference</t>
  </si>
  <si>
    <t xml:space="preserve">Sphere Surface Area     =     4 • π • r²     =     π • d² </t>
  </si>
  <si>
    <t>Area Cross Section</t>
  </si>
  <si>
    <t>Circumference   =   2 • π • radius   =   π • diameter</t>
  </si>
  <si>
    <t xml:space="preserve">Circle Area   =       π • r²     =     ¼ • π • d² </t>
  </si>
  <si>
    <t>1 square mile = 2.58998811 square kilometer</t>
  </si>
  <si>
    <t>Surface Area in KM</t>
  </si>
  <si>
    <t>Surface Area miles</t>
  </si>
  <si>
    <t>Radius miles</t>
  </si>
  <si>
    <t>Diameter miles</t>
  </si>
  <si>
    <t>Total Hitting Earth</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</si>
</sst>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0"/>
    <numFmt numFmtId="170" formatCode="&quot;$&quot;#,##0.0000000"/>
    <numFmt numFmtId="171" formatCode="0.0%"/>
    <numFmt numFmtId="172" formatCode="0.000"/>
    <numFmt numFmtId="173" formatCode="&quot;$&quot;#,##0"/>
    <numFmt numFmtId="174" formatCode="&quot;$&quot;#,##0.0000"/>
    <numFmt numFmtId="175" formatCode="&quot;$&quot;#,##0.00000"/>
    <numFmt numFmtId="176" formatCode="0.0"/>
    <numFmt numFmtId="177" formatCode="_(* #,##0.000_);_(* \(#,##0.000\);_(* &quot;-&quot;??_);_(@_)"/>
    <numFmt numFmtId="178" formatCode="_(* #,##0.0000_);_(* \(#,##0.0000\);_(* &quot;-&quot;??_);_(@_)"/>
    <numFmt numFmtId="179" formatCode="_(* #,##0.0_);_(* \(#,##0.0\);_(* &quot;-&quot;??_);_(@_)"/>
    <numFmt numFmtId="180" formatCode="_(* #,##0_);_(* \(#,##0\);_(* &quot;-&quot;??_);_(@_)"/>
    <numFmt numFmtId="181" formatCode="&quot;$&quot;#,##0.00000000"/>
    <numFmt numFmtId="182" formatCode="&quot;$&quot;#,##0.000000"/>
    <numFmt numFmtId="183" formatCode="&quot;$&quot;#,##0.0000000000"/>
    <numFmt numFmtId="184" formatCode="0.0000%"/>
    <numFmt numFmtId="185" formatCode="0.000000%"/>
    <numFmt numFmtId="186" formatCode="0.0000000%"/>
    <numFmt numFmtId="187" formatCode="0.00000000%"/>
    <numFmt numFmtId="188" formatCode="0.00000000"/>
    <numFmt numFmtId="189" formatCode="0.0000000000000"/>
    <numFmt numFmtId="190" formatCode="0.0000000000000000"/>
    <numFmt numFmtId="191" formatCode="_(* #,##0.000000000_);_(* \(#,##0.000000000\);_(* &quot;-&quot;?????????_);_(@_)"/>
    <numFmt numFmtId="192" formatCode="0.000000000000000000000000000000"/>
    <numFmt numFmtId="193" formatCode="_(* #,##0.0000000000_);_(* \(#,##0.0000000000\);_(* &quot;-&quot;??????????_);_(@_)"/>
    <numFmt numFmtId="194" formatCode="_(* #,##0.0000000000000000_);_(* \(#,##0.0000000000000000\);_(* &quot;-&quot;????????????????_);_(@_)"/>
    <numFmt numFmtId="195" formatCode="_(* #,##0.0_);_(* \(#,##0.0\);_(* &quot;-&quot;?_);_(@_)"/>
    <numFmt numFmtId="196" formatCode="0.00000%"/>
    <numFmt numFmtId="197" formatCode="#,##0.000"/>
    <numFmt numFmtId="198" formatCode="#,##0.0"/>
    <numFmt numFmtId="199" formatCode="_(* #,##0.00000000_);_(* \(#,##0.00000000\);_(* &quot;-&quot;????????_);_(@_)"/>
  </numFmts>
  <fonts count="10">
    <font>
      <sz val="10"/>
      <name val="Arial"/>
      <family val="0"/>
    </font>
    <font>
      <u val="single"/>
      <sz val="10"/>
      <color indexed="20"/>
      <name val="Arial"/>
      <family val="0"/>
    </font>
    <font>
      <u val="single"/>
      <sz val="10"/>
      <color indexed="12"/>
      <name val="Arial"/>
      <family val="0"/>
    </font>
    <font>
      <sz val="8"/>
      <name val="Arial"/>
      <family val="0"/>
    </font>
    <font>
      <sz val="9"/>
      <name val="Times New Roman"/>
      <family val="1"/>
    </font>
    <font>
      <sz val="9"/>
      <color indexed="8"/>
      <name val="Arial"/>
      <family val="2"/>
    </font>
    <font>
      <b/>
      <sz val="15"/>
      <color indexed="8"/>
      <name val="Arial"/>
      <family val="2"/>
    </font>
    <font>
      <b/>
      <sz val="9"/>
      <color indexed="8"/>
      <name val="Arial"/>
      <family val="2"/>
    </font>
    <font>
      <i/>
      <sz val="9"/>
      <color indexed="8"/>
      <name val="Arial"/>
      <family val="2"/>
    </font>
    <font>
      <sz val="7.5"/>
      <color indexed="8"/>
      <name val="Arial"/>
      <family val="2"/>
    </font>
  </fonts>
  <fills count="6">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4">
    <border>
      <left/>
      <right/>
      <top/>
      <bottom/>
      <diagonal/>
    </border>
    <border>
      <left style="thick">
        <color indexed="8"/>
      </left>
      <right style="thick">
        <color indexed="8"/>
      </right>
      <top style="thick">
        <color indexed="8"/>
      </top>
      <bottom>
        <color indexed="63"/>
      </bottom>
    </border>
    <border>
      <left style="thick">
        <color indexed="8"/>
      </left>
      <right style="thick">
        <color indexed="8"/>
      </right>
      <top>
        <color indexed="63"/>
      </top>
      <bottom style="thick">
        <color indexed="8"/>
      </bottom>
    </border>
    <border>
      <left style="thick">
        <color indexed="8"/>
      </left>
      <right style="thick">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2" borderId="0" xfId="0" applyFill="1" applyAlignment="1">
      <alignment/>
    </xf>
    <xf numFmtId="0" fontId="0" fillId="2" borderId="0" xfId="0" applyFill="1" applyAlignment="1">
      <alignment horizontal="center"/>
    </xf>
    <xf numFmtId="3" fontId="0" fillId="3" borderId="0" xfId="0" applyNumberFormat="1" applyFill="1" applyAlignment="1">
      <alignment/>
    </xf>
    <xf numFmtId="41" fontId="0" fillId="3" borderId="0" xfId="15" applyNumberFormat="1" applyFill="1" applyAlignment="1">
      <alignment/>
    </xf>
    <xf numFmtId="180" fontId="0" fillId="3" borderId="0" xfId="15" applyNumberFormat="1" applyFill="1" applyAlignment="1">
      <alignment/>
    </xf>
    <xf numFmtId="180" fontId="0" fillId="0" borderId="0" xfId="15" applyNumberFormat="1" applyAlignment="1">
      <alignment/>
    </xf>
    <xf numFmtId="0" fontId="0" fillId="3" borderId="0" xfId="0" applyFill="1" applyAlignment="1">
      <alignment/>
    </xf>
    <xf numFmtId="41" fontId="0" fillId="0" borderId="0" xfId="0" applyNumberFormat="1" applyAlignment="1">
      <alignment/>
    </xf>
    <xf numFmtId="43" fontId="0" fillId="3" borderId="0" xfId="15" applyFont="1" applyFill="1" applyAlignment="1">
      <alignment/>
    </xf>
    <xf numFmtId="43" fontId="0" fillId="0" borderId="0" xfId="15" applyAlignment="1">
      <alignment/>
    </xf>
    <xf numFmtId="43" fontId="0" fillId="0" borderId="0" xfId="0" applyNumberFormat="1" applyAlignment="1">
      <alignment/>
    </xf>
    <xf numFmtId="196" fontId="0" fillId="0" borderId="0" xfId="21" applyNumberFormat="1" applyAlignment="1">
      <alignment/>
    </xf>
    <xf numFmtId="9" fontId="0" fillId="0" borderId="0" xfId="21" applyAlignment="1">
      <alignment/>
    </xf>
    <xf numFmtId="3" fontId="4" fillId="0" borderId="0" xfId="0" applyNumberFormat="1" applyFont="1" applyAlignment="1">
      <alignment/>
    </xf>
    <xf numFmtId="3" fontId="0" fillId="0" borderId="0" xfId="0" applyNumberFormat="1" applyFont="1" applyAlignment="1">
      <alignment/>
    </xf>
    <xf numFmtId="191" fontId="0" fillId="0" borderId="0" xfId="0" applyNumberFormat="1" applyAlignment="1">
      <alignment/>
    </xf>
    <xf numFmtId="193" fontId="0" fillId="0" borderId="0" xfId="0" applyNumberFormat="1" applyAlignment="1">
      <alignment/>
    </xf>
    <xf numFmtId="194" fontId="0" fillId="0" borderId="0" xfId="0" applyNumberFormat="1" applyAlignment="1">
      <alignment/>
    </xf>
    <xf numFmtId="195" fontId="0" fillId="0" borderId="0" xfId="0" applyNumberFormat="1" applyAlignment="1">
      <alignment/>
    </xf>
    <xf numFmtId="3" fontId="0" fillId="0" borderId="0" xfId="0" applyNumberFormat="1" applyAlignment="1">
      <alignment/>
    </xf>
    <xf numFmtId="0" fontId="0" fillId="0" borderId="0" xfId="0" applyAlignment="1">
      <alignment horizontal="center"/>
    </xf>
    <xf numFmtId="0" fontId="2" fillId="0" borderId="0" xfId="20" applyAlignment="1">
      <alignment/>
    </xf>
    <xf numFmtId="0" fontId="0" fillId="0" borderId="0" xfId="0" applyAlignment="1">
      <alignment horizontal="left" wrapText="1"/>
    </xf>
    <xf numFmtId="0" fontId="0" fillId="0" borderId="0" xfId="0" applyAlignment="1">
      <alignment horizontal="left"/>
    </xf>
    <xf numFmtId="197" fontId="0" fillId="0" borderId="0" xfId="0" applyNumberFormat="1" applyAlignment="1">
      <alignment/>
    </xf>
    <xf numFmtId="0" fontId="6" fillId="0" borderId="0" xfId="0" applyFont="1" applyAlignment="1">
      <alignment horizontal="center"/>
    </xf>
    <xf numFmtId="0" fontId="5" fillId="0" borderId="0" xfId="0" applyFont="1" applyAlignment="1">
      <alignment horizontal="center"/>
    </xf>
    <xf numFmtId="0" fontId="2" fillId="0" borderId="0" xfId="20" applyAlignment="1">
      <alignment horizontal="center"/>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5" fillId="0" borderId="0" xfId="0" applyFont="1" applyAlignment="1">
      <alignment/>
    </xf>
    <xf numFmtId="0" fontId="5" fillId="5" borderId="1" xfId="0" applyFont="1" applyFill="1" applyBorder="1" applyAlignment="1">
      <alignment horizont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5" fillId="5" borderId="1" xfId="0" applyFont="1" applyFill="1" applyBorder="1" applyAlignment="1">
      <alignment wrapText="1"/>
    </xf>
    <xf numFmtId="0" fontId="5" fillId="5" borderId="3" xfId="0" applyFont="1" applyFill="1" applyBorder="1" applyAlignment="1">
      <alignment wrapText="1"/>
    </xf>
    <xf numFmtId="0" fontId="5" fillId="5" borderId="2" xfId="0" applyFont="1" applyFill="1" applyBorder="1" applyAlignment="1">
      <alignment wrapText="1"/>
    </xf>
    <xf numFmtId="0" fontId="5" fillId="5" borderId="1" xfId="0" applyFont="1" applyFill="1" applyBorder="1" applyAlignment="1">
      <alignment horizontal="center" wrapText="1"/>
    </xf>
    <xf numFmtId="0" fontId="5" fillId="5" borderId="2" xfId="0" applyFont="1" applyFill="1" applyBorder="1" applyAlignment="1">
      <alignment horizontal="center" wrapText="1"/>
    </xf>
    <xf numFmtId="0" fontId="2" fillId="5" borderId="1" xfId="20" applyFill="1" applyBorder="1" applyAlignment="1">
      <alignment wrapText="1"/>
    </xf>
    <xf numFmtId="0" fontId="2" fillId="5" borderId="3" xfId="20" applyFill="1" applyBorder="1" applyAlignment="1">
      <alignment wrapText="1"/>
    </xf>
    <xf numFmtId="0" fontId="2" fillId="5" borderId="2" xfId="20" applyFill="1" applyBorder="1" applyAlignment="1">
      <alignment wrapText="1"/>
    </xf>
    <xf numFmtId="0" fontId="0" fillId="0" borderId="0" xfId="0" applyAlignment="1">
      <alignment wrapText="1"/>
    </xf>
    <xf numFmtId="0" fontId="0" fillId="0" borderId="0" xfId="0" applyNumberFormat="1" applyAlignment="1">
      <alignment horizontal="left" wrapText="1"/>
    </xf>
    <xf numFmtId="3" fontId="0" fillId="0" borderId="0" xfId="0" applyNumberFormat="1" applyAlignment="1">
      <alignment wrapText="1"/>
    </xf>
    <xf numFmtId="9" fontId="0" fillId="0" borderId="0" xfId="21" applyAlignment="1">
      <alignment/>
    </xf>
    <xf numFmtId="43" fontId="0" fillId="0" borderId="0" xfId="15" applyAlignment="1">
      <alignment/>
    </xf>
    <xf numFmtId="168" fontId="0" fillId="0" borderId="0" xfId="0" applyNumberFormat="1" applyAlignment="1">
      <alignment/>
    </xf>
    <xf numFmtId="9" fontId="0" fillId="0" borderId="0" xfId="0" applyNumberFormat="1" applyAlignment="1">
      <alignment/>
    </xf>
    <xf numFmtId="180" fontId="0" fillId="0" borderId="0" xfId="15"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47625</xdr:rowOff>
    </xdr:from>
    <xdr:to>
      <xdr:col>7</xdr:col>
      <xdr:colOff>647700</xdr:colOff>
      <xdr:row>35</xdr:row>
      <xdr:rowOff>133350</xdr:rowOff>
    </xdr:to>
    <xdr:sp>
      <xdr:nvSpPr>
        <xdr:cNvPr id="1" name="TextBox 1"/>
        <xdr:cNvSpPr txBox="1">
          <a:spLocks noChangeArrowheads="1"/>
        </xdr:cNvSpPr>
      </xdr:nvSpPr>
      <xdr:spPr>
        <a:xfrm>
          <a:off x="47625" y="4905375"/>
          <a:ext cx="884872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solar constant is relatively constant, but varies according to sunspot activity. It affects mainly long-term climates, rather than short-term weather. The Earth receives a total amount of radiation determined by its cross section (π R2), but as the planet rotates this energy is distributed across the entire surface area (4 π R2). Hence, the average incoming solar radiation (known as "insolation") is one fourth the solar constant or ~342 W/m². At any given location and time, the amount received at the surface depends on the state of the atmosphere and the latitude.</a:t>
          </a:r>
        </a:p>
      </xdr:txBody>
    </xdr:sp>
    <xdr:clientData/>
  </xdr:twoCellAnchor>
  <xdr:twoCellAnchor>
    <xdr:from>
      <xdr:col>0</xdr:col>
      <xdr:colOff>133350</xdr:colOff>
      <xdr:row>44</xdr:row>
      <xdr:rowOff>19050</xdr:rowOff>
    </xdr:from>
    <xdr:to>
      <xdr:col>4</xdr:col>
      <xdr:colOff>771525</xdr:colOff>
      <xdr:row>50</xdr:row>
      <xdr:rowOff>28575</xdr:rowOff>
    </xdr:to>
    <xdr:sp>
      <xdr:nvSpPr>
        <xdr:cNvPr id="2" name="TextBox 2"/>
        <xdr:cNvSpPr txBox="1">
          <a:spLocks noChangeArrowheads="1"/>
        </xdr:cNvSpPr>
      </xdr:nvSpPr>
      <xdr:spPr>
        <a:xfrm>
          <a:off x="133350" y="7143750"/>
          <a:ext cx="560070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BTU is defined as the amount of heat required to raise the temperature of one pound of water by one degree Fahrenheit. 143 BTU is required to melt a pound of ice. As is the case with the calorie, several different definitions of the BTU exist, which are based on different water temperatures and therefore vary by up to 0.5%</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s\Rapid%20Transport\Interstate%20Traveler%20Financial%20Calculations%2010-2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jects\rapid%20Transport\Interstate%20Traveler%20Financial%20Calculations%2010-23-02%20AnnArb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mage01"/>
      <sheetName val="Image02"/>
      <sheetName val="Image03"/>
      <sheetName val="Image04"/>
      <sheetName val="Costs per kilometer"/>
      <sheetName val="SampleCalc"/>
      <sheetName val="Return On Investment"/>
      <sheetName val="DailyMonthlyPass"/>
      <sheetName val="Startup Infrastructure Costs"/>
      <sheetName val="Payroll"/>
      <sheetName val="SolarCells"/>
      <sheetName val="Energy Use Calculator"/>
      <sheetName val="Hyrdrogen Production"/>
      <sheetName val="Steel and Concrete"/>
      <sheetName val="BridgeCluster"/>
      <sheetName val="Insurance"/>
      <sheetName val="TimeLine"/>
      <sheetName val="Rail Cost per K Chart"/>
      <sheetName val="Total Cost Chart"/>
      <sheetName val="Routes"/>
      <sheetName val="Addressing"/>
      <sheetName val="Lease Purchase"/>
      <sheetName val="Townships"/>
      <sheetName val="Michigan Assoc Regions"/>
      <sheetName val="The Names2"/>
      <sheetName val="Palets"/>
      <sheetName val="Telemarketing"/>
      <sheetName val="Time Line"/>
      <sheetName val="Stock Capitalization"/>
      <sheetName val="Advisory Board"/>
    </sheetNames>
    <sheetDataSet>
      <sheetData sheetId="26">
        <row r="6">
          <cell r="F6">
            <v>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Page"/>
      <sheetName val="Image01"/>
      <sheetName val="Image02"/>
      <sheetName val="Image03"/>
      <sheetName val="Image04"/>
      <sheetName val="Costs per kilometer"/>
      <sheetName val="Return On Investment"/>
      <sheetName val="Townships"/>
      <sheetName val="Costs Ann Arbor Loop"/>
      <sheetName val="Ann Arbor ROI"/>
      <sheetName val="Startup Infrastructure Costs"/>
      <sheetName val="Payroll"/>
      <sheetName val="SolarCells"/>
      <sheetName val="Hyrdrogen Production"/>
      <sheetName val="Steel and Concrete"/>
      <sheetName val="Insurance"/>
      <sheetName val="ProductionTimeLine"/>
      <sheetName val="Rail Cost per K Chart"/>
      <sheetName val="Total Cost Chart"/>
      <sheetName val="Routes"/>
      <sheetName val="Addressing"/>
      <sheetName val="Lease Purchase"/>
      <sheetName val="Michigan Assoc Regions"/>
      <sheetName val="The Names2"/>
      <sheetName val="BridgeCluster"/>
      <sheetName val="Pallets"/>
      <sheetName val="Pallets 2"/>
      <sheetName val="Stock Capitalization"/>
      <sheetName val="Advisory Board"/>
    </sheetNames>
    <sheetDataSet>
      <sheetData sheetId="25">
        <row r="6">
          <cell r="F6">
            <v>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hypertextbook.com/facts/" TargetMode="External" /><Relationship Id="rId2" Type="http://schemas.openxmlformats.org/officeDocument/2006/relationships/hyperlink" Target="javascript:openSlide(%22http://hypertextbook.com/fairuse.shtml%22)" TargetMode="External" /><Relationship Id="rId3" Type="http://schemas.openxmlformats.org/officeDocument/2006/relationships/hyperlink" Target="http://pubs.usgs.gov/factsheet/fs133-99/gl_vol.html" TargetMode="External" /><Relationship Id="rId4" Type="http://schemas.openxmlformats.org/officeDocument/2006/relationships/hyperlink" Target="http://www.interknowledge.com/denmark/greenland.html"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en.wikipedia.org/wiki/Solar_constant" TargetMode="Externa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en.wikipedia.org/wiki/World_Ocean_Atlas" TargetMode="External" /><Relationship Id="rId2" Type="http://schemas.openxmlformats.org/officeDocument/2006/relationships/hyperlink" Target="http://www.cia.gov/cia/publications/factbook/geos/xx.html"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30"/>
  <sheetViews>
    <sheetView workbookViewId="0" topLeftCell="A1">
      <pane xSplit="14955" topLeftCell="L1" activePane="topLeft" state="split"/>
      <selection pane="topLeft" activeCell="K3" sqref="K3"/>
      <selection pane="topRight" activeCell="L1" sqref="L1"/>
    </sheetView>
  </sheetViews>
  <sheetFormatPr defaultColWidth="9.140625" defaultRowHeight="12.75"/>
  <cols>
    <col min="2" max="2" width="19.00390625" style="0" customWidth="1"/>
    <col min="3" max="3" width="11.7109375" style="0" customWidth="1"/>
    <col min="5" max="5" width="12.8515625" style="0" bestFit="1" customWidth="1"/>
    <col min="6" max="6" width="4.8515625" style="0" bestFit="1" customWidth="1"/>
    <col min="7" max="7" width="16.140625" style="0" customWidth="1"/>
    <col min="8" max="8" width="4.7109375" style="0" customWidth="1"/>
    <col min="9" max="9" width="13.421875" style="0" customWidth="1"/>
    <col min="10" max="10" width="22.140625" style="0" customWidth="1"/>
    <col min="11" max="11" width="22.28125" style="0" bestFit="1" customWidth="1"/>
  </cols>
  <sheetData>
    <row r="2" spans="1:11" ht="12.75">
      <c r="A2" s="1" t="s">
        <v>115</v>
      </c>
      <c r="B2" s="1"/>
      <c r="C2" s="1"/>
      <c r="D2" s="1" t="s">
        <v>120</v>
      </c>
      <c r="E2" s="1" t="s">
        <v>121</v>
      </c>
      <c r="F2" s="1"/>
      <c r="G2" s="1" t="s">
        <v>123</v>
      </c>
      <c r="H2" s="1"/>
      <c r="I2" s="1" t="s">
        <v>126</v>
      </c>
      <c r="J2" s="1" t="s">
        <v>125</v>
      </c>
      <c r="K2" s="1" t="s">
        <v>127</v>
      </c>
    </row>
    <row r="3" spans="1:11" ht="12.75">
      <c r="A3" s="45" t="s">
        <v>116</v>
      </c>
      <c r="B3" s="47">
        <v>2166086</v>
      </c>
      <c r="C3" t="s">
        <v>119</v>
      </c>
      <c r="D3" s="48">
        <v>0.8</v>
      </c>
      <c r="E3" s="49">
        <f>SUM(D3*B3)</f>
        <v>1732868.8</v>
      </c>
      <c r="F3" t="s">
        <v>122</v>
      </c>
      <c r="G3">
        <v>2</v>
      </c>
      <c r="H3" t="s">
        <v>124</v>
      </c>
      <c r="I3" s="11">
        <f>SUM(G3*E3)</f>
        <v>3465737.6</v>
      </c>
      <c r="J3" s="20">
        <f>SUM(I3*(1000*1000*1000))</f>
        <v>3465737600000000</v>
      </c>
      <c r="K3" s="20">
        <f>SUM(J3*35.3)</f>
        <v>1.2234053727999998E+17</v>
      </c>
    </row>
    <row r="4" spans="1:9" ht="12.75">
      <c r="A4" s="45"/>
      <c r="B4" s="47"/>
      <c r="D4" s="48"/>
      <c r="E4" s="49"/>
      <c r="I4" s="11"/>
    </row>
    <row r="5" spans="1:9" ht="12.75">
      <c r="A5" s="45"/>
      <c r="B5" s="47"/>
      <c r="D5" s="48"/>
      <c r="E5" s="49"/>
      <c r="I5" s="11"/>
    </row>
    <row r="6" spans="1:10" ht="12.75">
      <c r="A6" t="s">
        <v>128</v>
      </c>
      <c r="J6" t="s">
        <v>129</v>
      </c>
    </row>
    <row r="7" spans="1:11" ht="12.75">
      <c r="A7" t="s">
        <v>63</v>
      </c>
      <c r="J7" s="15">
        <v>362000000</v>
      </c>
      <c r="K7" t="s">
        <v>122</v>
      </c>
    </row>
    <row r="8" spans="1:10" ht="12.75">
      <c r="A8" s="23" t="s">
        <v>64</v>
      </c>
      <c r="B8" s="24"/>
      <c r="C8" s="24"/>
      <c r="D8" s="24"/>
      <c r="E8" s="24"/>
      <c r="F8" s="24"/>
      <c r="G8" s="24"/>
      <c r="H8" s="24"/>
      <c r="J8" t="s">
        <v>121</v>
      </c>
    </row>
    <row r="9" spans="1:11" ht="12.75">
      <c r="A9" s="24"/>
      <c r="B9" s="24"/>
      <c r="C9" s="24"/>
      <c r="D9" s="24"/>
      <c r="E9" s="24"/>
      <c r="F9" s="24"/>
      <c r="G9" s="24"/>
      <c r="H9" s="24"/>
      <c r="J9" s="49">
        <v>1732868.8</v>
      </c>
      <c r="K9" t="s">
        <v>122</v>
      </c>
    </row>
    <row r="10" spans="1:11" ht="12.75">
      <c r="A10" s="24"/>
      <c r="B10" s="24"/>
      <c r="C10" s="24"/>
      <c r="D10" s="24"/>
      <c r="E10" s="24"/>
      <c r="F10" s="24"/>
      <c r="G10" s="24"/>
      <c r="H10" s="24"/>
      <c r="J10" s="11">
        <f>SUM(J7/J9)</f>
        <v>208.9021396195719</v>
      </c>
      <c r="K10" t="s">
        <v>130</v>
      </c>
    </row>
    <row r="11" spans="1:8" ht="12.75">
      <c r="A11" s="24"/>
      <c r="B11" s="24"/>
      <c r="C11" s="24"/>
      <c r="D11" s="24"/>
      <c r="E11" s="24"/>
      <c r="F11" s="24"/>
      <c r="G11" s="24"/>
      <c r="H11" s="24"/>
    </row>
    <row r="12" spans="1:11" ht="12.75">
      <c r="A12" s="24"/>
      <c r="B12" s="24"/>
      <c r="C12" s="24"/>
      <c r="D12" s="24"/>
      <c r="E12" s="24"/>
      <c r="F12" s="24"/>
      <c r="G12" s="24"/>
      <c r="H12" s="24"/>
      <c r="J12">
        <v>1000</v>
      </c>
      <c r="K12" t="s">
        <v>131</v>
      </c>
    </row>
    <row r="13" spans="1:11" ht="12.75">
      <c r="A13" s="24"/>
      <c r="B13" s="24"/>
      <c r="C13" s="24"/>
      <c r="D13" s="24"/>
      <c r="E13" s="24"/>
      <c r="F13" s="24"/>
      <c r="G13" s="24"/>
      <c r="H13" s="24"/>
      <c r="J13">
        <f>SUM(J12*J20)</f>
        <v>3280</v>
      </c>
      <c r="K13" t="s">
        <v>132</v>
      </c>
    </row>
    <row r="14" spans="1:11" ht="12.75">
      <c r="A14" s="24"/>
      <c r="B14" s="24"/>
      <c r="C14" s="24"/>
      <c r="D14" s="24"/>
      <c r="E14" s="24"/>
      <c r="F14" s="24"/>
      <c r="G14" s="24"/>
      <c r="H14" s="24"/>
      <c r="J14" s="11">
        <f>SUM(J13/J10)</f>
        <v>15.701131668508287</v>
      </c>
      <c r="K14" t="s">
        <v>134</v>
      </c>
    </row>
    <row r="15" spans="1:8" ht="12.75">
      <c r="A15" s="24"/>
      <c r="B15" s="24"/>
      <c r="C15" s="24"/>
      <c r="D15" s="24"/>
      <c r="E15" s="24"/>
      <c r="F15" s="24"/>
      <c r="G15" s="24"/>
      <c r="H15" s="24"/>
    </row>
    <row r="16" spans="1:8" ht="12.75">
      <c r="A16" s="24"/>
      <c r="B16" s="24"/>
      <c r="C16" s="24"/>
      <c r="D16" s="24"/>
      <c r="E16" s="24"/>
      <c r="F16" s="24"/>
      <c r="G16" s="24"/>
      <c r="H16" s="24"/>
    </row>
    <row r="17" spans="1:8" ht="12.75">
      <c r="A17" s="24"/>
      <c r="B17" s="24"/>
      <c r="C17" s="24"/>
      <c r="D17" s="24"/>
      <c r="E17" s="24"/>
      <c r="F17" s="24"/>
      <c r="G17" s="24"/>
      <c r="H17" s="24"/>
    </row>
    <row r="18" spans="1:8" ht="12.75">
      <c r="A18" s="24"/>
      <c r="B18" s="24"/>
      <c r="C18" s="24"/>
      <c r="D18" s="24"/>
      <c r="E18" s="24"/>
      <c r="F18" s="24"/>
      <c r="G18" s="24"/>
      <c r="H18" s="24"/>
    </row>
    <row r="19" spans="1:8" ht="31.5" customHeight="1">
      <c r="A19" s="24"/>
      <c r="B19" s="24"/>
      <c r="C19" s="24"/>
      <c r="D19" s="24"/>
      <c r="E19" s="24"/>
      <c r="F19" s="24"/>
      <c r="G19" s="24"/>
      <c r="H19" s="24"/>
    </row>
    <row r="20" spans="9:10" ht="12.75">
      <c r="I20" t="s">
        <v>133</v>
      </c>
      <c r="J20">
        <v>3.28</v>
      </c>
    </row>
    <row r="21" ht="12.75">
      <c r="A21" t="s">
        <v>66</v>
      </c>
    </row>
    <row r="23" ht="12.75">
      <c r="A23" t="s">
        <v>117</v>
      </c>
    </row>
    <row r="24" spans="1:8" ht="12.75">
      <c r="A24" s="46" t="s">
        <v>118</v>
      </c>
      <c r="B24" s="46"/>
      <c r="C24" s="46"/>
      <c r="D24" s="46"/>
      <c r="E24" s="46"/>
      <c r="F24" s="46"/>
      <c r="G24" s="46"/>
      <c r="H24" s="46"/>
    </row>
    <row r="25" spans="1:8" ht="12.75">
      <c r="A25" s="46"/>
      <c r="B25" s="46"/>
      <c r="C25" s="46"/>
      <c r="D25" s="46"/>
      <c r="E25" s="46"/>
      <c r="F25" s="46"/>
      <c r="G25" s="46"/>
      <c r="H25" s="46"/>
    </row>
    <row r="26" spans="1:8" ht="12.75">
      <c r="A26" s="46"/>
      <c r="B26" s="46"/>
      <c r="C26" s="46"/>
      <c r="D26" s="46"/>
      <c r="E26" s="46"/>
      <c r="F26" s="46"/>
      <c r="G26" s="46"/>
      <c r="H26" s="46"/>
    </row>
    <row r="27" spans="1:8" ht="12.75">
      <c r="A27" s="46"/>
      <c r="B27" s="46"/>
      <c r="C27" s="46"/>
      <c r="D27" s="46"/>
      <c r="E27" s="46"/>
      <c r="F27" s="46"/>
      <c r="G27" s="46"/>
      <c r="H27" s="46"/>
    </row>
    <row r="28" spans="1:8" ht="12.75">
      <c r="A28" s="46"/>
      <c r="B28" s="46"/>
      <c r="C28" s="46"/>
      <c r="D28" s="46"/>
      <c r="E28" s="46"/>
      <c r="F28" s="46"/>
      <c r="G28" s="46"/>
      <c r="H28" s="46"/>
    </row>
    <row r="29" spans="1:8" ht="12.75">
      <c r="A29" s="46"/>
      <c r="B29" s="46"/>
      <c r="C29" s="46"/>
      <c r="D29" s="46"/>
      <c r="E29" s="46"/>
      <c r="F29" s="46"/>
      <c r="G29" s="46"/>
      <c r="H29" s="46"/>
    </row>
    <row r="30" spans="1:8" ht="12.75">
      <c r="A30" s="46"/>
      <c r="B30" s="46"/>
      <c r="C30" s="46"/>
      <c r="D30" s="46"/>
      <c r="E30" s="46"/>
      <c r="F30" s="46"/>
      <c r="G30" s="46"/>
      <c r="H30" s="46"/>
    </row>
  </sheetData>
  <mergeCells count="2">
    <mergeCell ref="A8:H19"/>
    <mergeCell ref="A24:H3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39"/>
  <sheetViews>
    <sheetView workbookViewId="0" topLeftCell="A1">
      <selection activeCell="B5" sqref="B5"/>
    </sheetView>
  </sheetViews>
  <sheetFormatPr defaultColWidth="9.140625" defaultRowHeight="12.75"/>
  <cols>
    <col min="1" max="1" width="58.00390625" style="0" customWidth="1"/>
    <col min="2" max="2" width="38.140625" style="0" customWidth="1"/>
    <col min="3" max="3" width="22.7109375" style="0" customWidth="1"/>
  </cols>
  <sheetData>
    <row r="1" ht="12.75">
      <c r="A1" t="s">
        <v>67</v>
      </c>
    </row>
    <row r="2" ht="19.5">
      <c r="A2" s="26" t="s">
        <v>68</v>
      </c>
    </row>
    <row r="4" ht="12.75">
      <c r="A4" s="28" t="s">
        <v>69</v>
      </c>
    </row>
    <row r="5" ht="12.75">
      <c r="A5" s="27" t="s">
        <v>70</v>
      </c>
    </row>
    <row r="6" ht="12.75">
      <c r="A6" s="28" t="s">
        <v>71</v>
      </c>
    </row>
    <row r="8" ht="12.75">
      <c r="A8" s="27" t="s">
        <v>72</v>
      </c>
    </row>
    <row r="9" ht="13.5" thickBot="1"/>
    <row r="10" spans="1:3" ht="24.75" thickTop="1">
      <c r="A10" s="35" t="s">
        <v>73</v>
      </c>
      <c r="B10" s="29" t="s">
        <v>74</v>
      </c>
      <c r="C10" s="29" t="s">
        <v>76</v>
      </c>
    </row>
    <row r="11" spans="1:3" ht="36.75" thickBot="1">
      <c r="A11" s="36"/>
      <c r="B11" s="30" t="s">
        <v>75</v>
      </c>
      <c r="C11" s="30" t="s">
        <v>74</v>
      </c>
    </row>
    <row r="12" spans="1:3" ht="31.5" customHeight="1" thickTop="1">
      <c r="A12" s="37" t="s">
        <v>77</v>
      </c>
      <c r="B12" s="40" t="s">
        <v>78</v>
      </c>
      <c r="C12" s="32" t="s">
        <v>79</v>
      </c>
    </row>
    <row r="13" spans="1:3" ht="31.5" customHeight="1" thickBot="1">
      <c r="A13" s="38"/>
      <c r="B13" s="41"/>
      <c r="C13" s="33" t="s">
        <v>80</v>
      </c>
    </row>
    <row r="14" spans="1:3" ht="31.5" customHeight="1" thickTop="1">
      <c r="A14" s="38"/>
      <c r="B14" s="40" t="s">
        <v>81</v>
      </c>
      <c r="C14" s="32" t="s">
        <v>82</v>
      </c>
    </row>
    <row r="15" spans="1:3" ht="31.5" customHeight="1" thickBot="1">
      <c r="A15" s="39"/>
      <c r="B15" s="41"/>
      <c r="C15" s="33" t="s">
        <v>83</v>
      </c>
    </row>
    <row r="16" spans="1:3" ht="31.5" customHeight="1" thickTop="1">
      <c r="A16" s="37" t="s">
        <v>84</v>
      </c>
      <c r="B16" s="40" t="s">
        <v>85</v>
      </c>
      <c r="C16" s="32" t="s">
        <v>86</v>
      </c>
    </row>
    <row r="17" spans="1:3" ht="31.5" customHeight="1" thickBot="1">
      <c r="A17" s="39"/>
      <c r="B17" s="41"/>
      <c r="C17" s="33" t="s">
        <v>80</v>
      </c>
    </row>
    <row r="18" spans="1:3" ht="31.5" customHeight="1" thickTop="1">
      <c r="A18" s="37" t="s">
        <v>87</v>
      </c>
      <c r="B18" s="40" t="s">
        <v>88</v>
      </c>
      <c r="C18" s="32" t="s">
        <v>89</v>
      </c>
    </row>
    <row r="19" spans="1:3" ht="31.5" customHeight="1" thickBot="1">
      <c r="A19" s="39"/>
      <c r="B19" s="41"/>
      <c r="C19" s="33" t="s">
        <v>83</v>
      </c>
    </row>
    <row r="20" spans="1:3" ht="31.5" customHeight="1" thickTop="1">
      <c r="A20" s="42" t="s">
        <v>90</v>
      </c>
      <c r="B20" s="32" t="s">
        <v>91</v>
      </c>
      <c r="C20" s="32" t="s">
        <v>97</v>
      </c>
    </row>
    <row r="21" spans="1:3" ht="31.5" customHeight="1">
      <c r="A21" s="43"/>
      <c r="B21" s="34" t="s">
        <v>92</v>
      </c>
      <c r="C21" s="34" t="s">
        <v>80</v>
      </c>
    </row>
    <row r="22" spans="1:3" ht="31.5" customHeight="1">
      <c r="A22" s="43"/>
      <c r="B22" s="34" t="s">
        <v>93</v>
      </c>
      <c r="C22" s="34"/>
    </row>
    <row r="23" spans="1:3" ht="31.5" customHeight="1">
      <c r="A23" s="43"/>
      <c r="B23" s="34" t="s">
        <v>94</v>
      </c>
      <c r="C23" s="34"/>
    </row>
    <row r="24" spans="1:3" ht="31.5" customHeight="1">
      <c r="A24" s="43"/>
      <c r="B24" s="34" t="s">
        <v>95</v>
      </c>
      <c r="C24" s="34"/>
    </row>
    <row r="25" spans="1:3" ht="31.5" customHeight="1" thickBot="1">
      <c r="A25" s="43"/>
      <c r="B25" s="33" t="s">
        <v>96</v>
      </c>
      <c r="C25" s="33"/>
    </row>
    <row r="26" spans="1:3" ht="31.5" customHeight="1" thickTop="1">
      <c r="A26" s="43"/>
      <c r="B26" s="32" t="s">
        <v>98</v>
      </c>
      <c r="C26" s="32" t="s">
        <v>104</v>
      </c>
    </row>
    <row r="27" spans="1:3" ht="31.5" customHeight="1">
      <c r="A27" s="43"/>
      <c r="B27" s="34" t="s">
        <v>99</v>
      </c>
      <c r="C27" s="34" t="s">
        <v>83</v>
      </c>
    </row>
    <row r="28" spans="1:3" ht="31.5" customHeight="1">
      <c r="A28" s="43"/>
      <c r="B28" s="34" t="s">
        <v>100</v>
      </c>
      <c r="C28" s="34"/>
    </row>
    <row r="29" spans="1:3" ht="31.5" customHeight="1">
      <c r="A29" s="43"/>
      <c r="B29" s="34" t="s">
        <v>101</v>
      </c>
      <c r="C29" s="34"/>
    </row>
    <row r="30" spans="1:3" ht="31.5" customHeight="1">
      <c r="A30" s="43"/>
      <c r="B30" s="34" t="s">
        <v>102</v>
      </c>
      <c r="C30" s="34"/>
    </row>
    <row r="31" spans="1:3" ht="31.5" customHeight="1" thickBot="1">
      <c r="A31" s="44"/>
      <c r="B31" s="33" t="s">
        <v>103</v>
      </c>
      <c r="C31" s="33"/>
    </row>
    <row r="32" spans="1:3" ht="31.5" customHeight="1" thickTop="1">
      <c r="A32" s="37" t="s">
        <v>105</v>
      </c>
      <c r="B32" s="40" t="s">
        <v>106</v>
      </c>
      <c r="C32" s="32" t="s">
        <v>97</v>
      </c>
    </row>
    <row r="33" spans="1:3" ht="31.5" customHeight="1" thickBot="1">
      <c r="A33" s="38"/>
      <c r="B33" s="41"/>
      <c r="C33" s="33" t="s">
        <v>80</v>
      </c>
    </row>
    <row r="34" spans="1:3" ht="31.5" customHeight="1" thickTop="1">
      <c r="A34" s="38"/>
      <c r="B34" s="40" t="s">
        <v>107</v>
      </c>
      <c r="C34" s="32" t="s">
        <v>108</v>
      </c>
    </row>
    <row r="35" spans="1:3" ht="31.5" customHeight="1" thickBot="1">
      <c r="A35" s="39"/>
      <c r="B35" s="41"/>
      <c r="C35" s="33" t="s">
        <v>83</v>
      </c>
    </row>
    <row r="36" spans="1:3" ht="31.5" customHeight="1" thickTop="1">
      <c r="A36" s="42" t="s">
        <v>109</v>
      </c>
      <c r="B36" s="40" t="s">
        <v>110</v>
      </c>
      <c r="C36" s="32" t="s">
        <v>111</v>
      </c>
    </row>
    <row r="37" spans="1:3" ht="31.5" customHeight="1" thickBot="1">
      <c r="A37" s="44"/>
      <c r="B37" s="41"/>
      <c r="C37" s="33" t="s">
        <v>80</v>
      </c>
    </row>
    <row r="38" spans="1:3" ht="31.5" customHeight="1" thickTop="1">
      <c r="A38" s="37" t="s">
        <v>112</v>
      </c>
      <c r="B38" s="40" t="s">
        <v>113</v>
      </c>
      <c r="C38" s="32" t="s">
        <v>114</v>
      </c>
    </row>
    <row r="39" spans="1:3" ht="31.5" customHeight="1" thickBot="1">
      <c r="A39" s="39"/>
      <c r="B39" s="41"/>
      <c r="C39" s="33" t="s">
        <v>83</v>
      </c>
    </row>
    <row r="40" ht="13.5" thickTop="1"/>
  </sheetData>
  <mergeCells count="16">
    <mergeCell ref="A36:A37"/>
    <mergeCell ref="B36:B37"/>
    <mergeCell ref="A38:A39"/>
    <mergeCell ref="B38:B39"/>
    <mergeCell ref="A20:A31"/>
    <mergeCell ref="A32:A35"/>
    <mergeCell ref="B32:B33"/>
    <mergeCell ref="B34:B35"/>
    <mergeCell ref="A16:A17"/>
    <mergeCell ref="B16:B17"/>
    <mergeCell ref="A18:A19"/>
    <mergeCell ref="B18:B19"/>
    <mergeCell ref="A10:A11"/>
    <mergeCell ref="A12:A15"/>
    <mergeCell ref="B12:B13"/>
    <mergeCell ref="B14:B15"/>
  </mergeCells>
  <hyperlinks>
    <hyperlink ref="A4" r:id="rId1" display="http://hypertextbook.com/facts/"/>
    <hyperlink ref="A6" r:id="rId2" display="javascript:openSlide(%22http://hypertextbook.com/fairuse.shtml%22)"/>
    <hyperlink ref="A20" r:id="rId3" display="http://pubs.usgs.gov/factsheet/fs133-99/gl_vol.html"/>
    <hyperlink ref="A36" r:id="rId4" display="http://www.interknowledge.com/denmark/greenland.html"/>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43"/>
  <sheetViews>
    <sheetView workbookViewId="0" topLeftCell="A1">
      <selection activeCell="C21" sqref="C21"/>
    </sheetView>
  </sheetViews>
  <sheetFormatPr defaultColWidth="9.140625" defaultRowHeight="12.75"/>
  <cols>
    <col min="1" max="1" width="14.140625" style="0" customWidth="1"/>
    <col min="2" max="2" width="15.57421875" style="0" customWidth="1"/>
    <col min="3" max="3" width="25.00390625" style="0" bestFit="1" customWidth="1"/>
    <col min="4" max="4" width="19.7109375" style="0" customWidth="1"/>
    <col min="5" max="5" width="18.140625" style="0" customWidth="1"/>
    <col min="6" max="6" width="16.421875" style="0" customWidth="1"/>
    <col min="7" max="7" width="14.7109375" style="0" customWidth="1"/>
    <col min="8" max="8" width="15.00390625" style="0" customWidth="1"/>
    <col min="9" max="9" width="11.140625" style="0" bestFit="1" customWidth="1"/>
    <col min="10" max="10" width="14.57421875" style="0" customWidth="1"/>
    <col min="11" max="11" width="13.7109375" style="0" customWidth="1"/>
  </cols>
  <sheetData>
    <row r="2" ht="12.75">
      <c r="A2" s="31" t="s">
        <v>135</v>
      </c>
    </row>
    <row r="3" ht="12.75">
      <c r="A3" t="s">
        <v>149</v>
      </c>
    </row>
    <row r="4" ht="12.75">
      <c r="A4" t="s">
        <v>167</v>
      </c>
    </row>
    <row r="5" ht="12.75">
      <c r="A5" t="s">
        <v>169</v>
      </c>
    </row>
    <row r="6" ht="12.75">
      <c r="A6" t="s">
        <v>170</v>
      </c>
    </row>
    <row r="7" ht="12.75">
      <c r="A7" t="s">
        <v>171</v>
      </c>
    </row>
    <row r="10" spans="1:7" ht="12.75">
      <c r="A10" t="s">
        <v>174</v>
      </c>
      <c r="B10" t="s">
        <v>175</v>
      </c>
      <c r="C10" t="s">
        <v>166</v>
      </c>
      <c r="D10" t="s">
        <v>168</v>
      </c>
      <c r="E10" t="s">
        <v>173</v>
      </c>
      <c r="F10" t="s">
        <v>172</v>
      </c>
      <c r="G10" s="11"/>
    </row>
    <row r="11" spans="1:6" ht="12.75">
      <c r="A11">
        <f>SUM(B11*0.5)</f>
        <v>3963</v>
      </c>
      <c r="B11">
        <v>7926</v>
      </c>
      <c r="C11">
        <f>SUM(B11*3.14)</f>
        <v>24887.64</v>
      </c>
      <c r="D11" s="49">
        <f>SUM(3.14*A11^2)</f>
        <v>49314858.660000004</v>
      </c>
      <c r="E11" s="49">
        <f>SUM(3.14*(B11*B11))</f>
        <v>197259434.64000002</v>
      </c>
      <c r="F11" s="11">
        <f>SUM(E11*2.58998811)</f>
        <v>510899590.3029222</v>
      </c>
    </row>
    <row r="12" ht="12.75">
      <c r="A12" t="s">
        <v>136</v>
      </c>
    </row>
    <row r="13" ht="12.75">
      <c r="A13" t="s">
        <v>137</v>
      </c>
    </row>
    <row r="14" spans="1:11" ht="12.75">
      <c r="A14" s="2" t="s">
        <v>138</v>
      </c>
      <c r="B14" s="2" t="s">
        <v>139</v>
      </c>
      <c r="C14" s="2" t="s">
        <v>140</v>
      </c>
      <c r="D14" s="2" t="s">
        <v>141</v>
      </c>
      <c r="E14" s="2" t="s">
        <v>142</v>
      </c>
      <c r="F14" s="2" t="s">
        <v>143</v>
      </c>
      <c r="G14" s="2" t="s">
        <v>144</v>
      </c>
      <c r="H14" s="2" t="s">
        <v>145</v>
      </c>
      <c r="I14" s="2" t="s">
        <v>157</v>
      </c>
      <c r="J14" s="2" t="s">
        <v>158</v>
      </c>
      <c r="K14" s="2" t="s">
        <v>156</v>
      </c>
    </row>
    <row r="15" spans="1:11" ht="12.75">
      <c r="A15">
        <v>5</v>
      </c>
      <c r="B15">
        <v>300</v>
      </c>
      <c r="C15">
        <f>SUM(A15*B15)</f>
        <v>1500</v>
      </c>
      <c r="D15">
        <f>SUM(C15/(3*3))</f>
        <v>166.66666666666666</v>
      </c>
      <c r="E15" s="50">
        <v>2000</v>
      </c>
      <c r="F15" s="50">
        <f>SUM(E15/D15)</f>
        <v>12</v>
      </c>
      <c r="G15" s="50">
        <f>SUM(E15/C15)</f>
        <v>1.3333333333333333</v>
      </c>
      <c r="H15" s="50">
        <f>SUM((5280*5280)*G15)</f>
        <v>37171200</v>
      </c>
      <c r="I15">
        <v>342</v>
      </c>
      <c r="J15" s="51">
        <v>1</v>
      </c>
      <c r="K15">
        <f>SUM(I15*J15)</f>
        <v>342</v>
      </c>
    </row>
    <row r="18" ht="12.75">
      <c r="A18" t="s">
        <v>146</v>
      </c>
    </row>
    <row r="19" spans="1:5" ht="12.75">
      <c r="A19" t="s">
        <v>150</v>
      </c>
      <c r="C19">
        <v>1353</v>
      </c>
      <c r="D19" t="s">
        <v>152</v>
      </c>
      <c r="E19" t="s">
        <v>153</v>
      </c>
    </row>
    <row r="20" spans="1:4" ht="12.75">
      <c r="A20" t="s">
        <v>151</v>
      </c>
      <c r="C20">
        <v>350</v>
      </c>
      <c r="D20" t="s">
        <v>155</v>
      </c>
    </row>
    <row r="21" spans="1:3" ht="12.75">
      <c r="A21" t="s">
        <v>176</v>
      </c>
      <c r="C21" s="49"/>
    </row>
    <row r="24" spans="1:7" ht="12.75">
      <c r="A24" s="2" t="s">
        <v>156</v>
      </c>
      <c r="B24" s="2" t="s">
        <v>164</v>
      </c>
      <c r="C24" s="2" t="s">
        <v>159</v>
      </c>
      <c r="D24" s="2" t="s">
        <v>160</v>
      </c>
      <c r="E24" s="2" t="s">
        <v>165</v>
      </c>
      <c r="F24" s="2"/>
      <c r="G24" s="2"/>
    </row>
    <row r="25" spans="1:5" ht="12.75">
      <c r="A25">
        <f>$K$15</f>
        <v>342</v>
      </c>
      <c r="B25" s="52">
        <f>SUM((5280*5280/(3*3)))</f>
        <v>3097600</v>
      </c>
      <c r="C25" s="49">
        <f>SUM(A25*B25)</f>
        <v>1059379200</v>
      </c>
      <c r="D25" s="49">
        <f>SUM(C25*3414)</f>
        <v>3616720588800</v>
      </c>
      <c r="E25" s="11">
        <f>SUM(D25/142)</f>
        <v>25469863301.40845</v>
      </c>
    </row>
    <row r="27" ht="12.75">
      <c r="A27" t="s">
        <v>161</v>
      </c>
    </row>
    <row r="28" ht="12.75">
      <c r="A28" t="s">
        <v>162</v>
      </c>
    </row>
    <row r="29" ht="12.75">
      <c r="A29" t="s">
        <v>147</v>
      </c>
    </row>
    <row r="30" ht="12.75">
      <c r="A30" s="22" t="s">
        <v>148</v>
      </c>
    </row>
    <row r="39" ht="12.75">
      <c r="A39" t="s">
        <v>154</v>
      </c>
    </row>
    <row r="43" ht="12.75">
      <c r="A43" t="s">
        <v>163</v>
      </c>
    </row>
  </sheetData>
  <hyperlinks>
    <hyperlink ref="A30" r:id="rId1" display="http://en.wikipedia.org/wiki/Solar_constant"/>
  </hyperlinks>
  <printOptions/>
  <pageMargins left="0.75" right="0.75" top="1" bottom="1" header="0.5" footer="0.5"/>
  <pageSetup orientation="portrait" paperSize="9"/>
  <drawing r:id="rId2"/>
</worksheet>
</file>

<file path=xl/worksheets/sheet4.xml><?xml version="1.0" encoding="utf-8"?>
<worksheet xmlns="http://schemas.openxmlformats.org/spreadsheetml/2006/main" xmlns:r="http://schemas.openxmlformats.org/officeDocument/2006/relationships">
  <sheetPr>
    <pageSetUpPr fitToPage="1"/>
  </sheetPr>
  <dimension ref="A3:R46"/>
  <sheetViews>
    <sheetView tabSelected="1" workbookViewId="0" topLeftCell="A1">
      <selection activeCell="E20" sqref="E20"/>
    </sheetView>
  </sheetViews>
  <sheetFormatPr defaultColWidth="9.140625" defaultRowHeight="12.75"/>
  <cols>
    <col min="1" max="1" width="20.140625" style="0" customWidth="1"/>
    <col min="2" max="2" width="27.28125" style="0" bestFit="1" customWidth="1"/>
    <col min="3" max="3" width="31.8515625" style="0" customWidth="1"/>
    <col min="4" max="4" width="33.140625" style="0" customWidth="1"/>
    <col min="5" max="5" width="28.8515625" style="0" customWidth="1"/>
    <col min="6" max="6" width="27.00390625" style="0" customWidth="1"/>
    <col min="7" max="7" width="32.7109375" style="0" customWidth="1"/>
    <col min="8" max="8" width="22.421875" style="0" bestFit="1" customWidth="1"/>
    <col min="9" max="9" width="25.140625" style="0" customWidth="1"/>
    <col min="10" max="10" width="39.8515625" style="0" customWidth="1"/>
    <col min="11" max="11" width="20.140625" style="0" customWidth="1"/>
    <col min="12" max="12" width="20.00390625" style="0" bestFit="1" customWidth="1"/>
    <col min="13" max="13" width="20.28125" style="0" bestFit="1" customWidth="1"/>
    <col min="14" max="14" width="24.421875" style="0" bestFit="1" customWidth="1"/>
    <col min="15" max="15" width="23.00390625" style="0" bestFit="1" customWidth="1"/>
    <col min="16" max="17" width="53.421875" style="0" bestFit="1" customWidth="1"/>
    <col min="18" max="18" width="34.140625" style="0" bestFit="1" customWidth="1"/>
  </cols>
  <sheetData>
    <row r="3" spans="1:18" ht="12.75">
      <c r="A3" s="1" t="s">
        <v>0</v>
      </c>
      <c r="B3" s="2" t="s">
        <v>1</v>
      </c>
      <c r="C3" s="2" t="s">
        <v>2</v>
      </c>
      <c r="D3" s="2" t="s">
        <v>3</v>
      </c>
      <c r="E3" s="2" t="s">
        <v>4</v>
      </c>
      <c r="F3" s="2" t="s">
        <v>5</v>
      </c>
      <c r="G3" s="2" t="s">
        <v>6</v>
      </c>
      <c r="H3" s="2" t="s">
        <v>7</v>
      </c>
      <c r="I3" s="2" t="s">
        <v>8</v>
      </c>
      <c r="J3" s="2" t="s">
        <v>9</v>
      </c>
      <c r="K3" s="2" t="s">
        <v>10</v>
      </c>
      <c r="L3" s="2" t="s">
        <v>11</v>
      </c>
      <c r="M3" s="2" t="s">
        <v>12</v>
      </c>
      <c r="N3" s="2" t="s">
        <v>13</v>
      </c>
      <c r="O3" s="2" t="s">
        <v>14</v>
      </c>
      <c r="P3" s="2" t="s">
        <v>15</v>
      </c>
      <c r="Q3" s="2" t="s">
        <v>16</v>
      </c>
      <c r="R3" s="2" t="s">
        <v>17</v>
      </c>
    </row>
    <row r="4" spans="1:18" ht="12.75">
      <c r="A4" s="3">
        <v>500000</v>
      </c>
      <c r="B4" s="4">
        <f>SUM(A4/5)</f>
        <v>100000</v>
      </c>
      <c r="C4" s="5">
        <f>SUM(11000*12)</f>
        <v>132000</v>
      </c>
      <c r="D4" s="6">
        <f>SUM(B4*C4)</f>
        <v>13200000000</v>
      </c>
      <c r="E4" s="6">
        <f>SUM(D4*365)</f>
        <v>4818000000000</v>
      </c>
      <c r="F4" s="7">
        <v>200</v>
      </c>
      <c r="G4" s="8">
        <f>SUM(B4*F4)</f>
        <v>20000000</v>
      </c>
      <c r="H4" s="9">
        <v>8</v>
      </c>
      <c r="I4" s="10">
        <f>SUM(G4*1000000)/H4</f>
        <v>2500000000000</v>
      </c>
      <c r="J4" s="7">
        <v>12</v>
      </c>
      <c r="K4" s="11">
        <f>SUM(I4/J4)</f>
        <v>208333333333.33334</v>
      </c>
      <c r="L4" s="11">
        <f>SUM(K4/5280)</f>
        <v>39457070.70707071</v>
      </c>
      <c r="M4" s="11">
        <v>43560</v>
      </c>
      <c r="N4" s="10">
        <f>SUM(I4/M4)</f>
        <v>57392102.8466483</v>
      </c>
      <c r="O4" s="11">
        <f>$E$12</f>
        <v>36807467661.616165</v>
      </c>
      <c r="P4" s="12">
        <f>SUM(N4/O4)</f>
        <v>0.001559251600090336</v>
      </c>
      <c r="Q4" s="10">
        <f>SUM((160000*5280*12))/43560</f>
        <v>232727.27272727274</v>
      </c>
      <c r="R4" s="13">
        <f>SUM(Q4/N4)</f>
        <v>0.00405504</v>
      </c>
    </row>
    <row r="5" ht="12.75">
      <c r="Q5" s="13"/>
    </row>
    <row r="7" ht="12.75">
      <c r="B7" s="14">
        <v>361800000</v>
      </c>
    </row>
    <row r="8" spans="1:14" ht="12.75">
      <c r="A8" s="1" t="s">
        <v>18</v>
      </c>
      <c r="B8" s="1" t="s">
        <v>19</v>
      </c>
      <c r="C8" s="1" t="s">
        <v>20</v>
      </c>
      <c r="D8" s="1" t="s">
        <v>21</v>
      </c>
      <c r="E8" s="1" t="s">
        <v>22</v>
      </c>
      <c r="F8" s="1" t="s">
        <v>23</v>
      </c>
      <c r="G8" s="1" t="s">
        <v>24</v>
      </c>
      <c r="H8" s="1" t="s">
        <v>25</v>
      </c>
      <c r="I8" s="1" t="s">
        <v>26</v>
      </c>
      <c r="J8" s="1" t="s">
        <v>27</v>
      </c>
      <c r="K8" s="1" t="s">
        <v>28</v>
      </c>
      <c r="L8" s="1" t="s">
        <v>29</v>
      </c>
      <c r="M8" s="1" t="s">
        <v>30</v>
      </c>
      <c r="N8" s="1" t="s">
        <v>31</v>
      </c>
    </row>
    <row r="9" spans="1:14" ht="12.75">
      <c r="A9" s="6">
        <f>SUM(3281*3281)</f>
        <v>10764961</v>
      </c>
      <c r="B9" s="15">
        <v>362000000</v>
      </c>
      <c r="C9" s="6">
        <f>SUM(A9*top)</f>
        <v>3896915882000000</v>
      </c>
      <c r="D9" s="6">
        <f>SUM(C9*144)</f>
        <v>5.61155887008E+17</v>
      </c>
      <c r="E9" s="11">
        <f>$D$4</f>
        <v>13200000000</v>
      </c>
      <c r="F9" s="11">
        <f>SUM(E9*365)</f>
        <v>4818000000000</v>
      </c>
      <c r="G9" s="16">
        <v>7.692307695</v>
      </c>
      <c r="H9" s="11">
        <f>SUM(E9/G9)</f>
        <v>1715999999.3994</v>
      </c>
      <c r="I9" s="11">
        <f>SUM(H9*1728)</f>
        <v>2965247998962.163</v>
      </c>
      <c r="J9">
        <v>144</v>
      </c>
      <c r="K9" s="17">
        <f>SUM((I9/J9)/D9)</f>
        <v>3.6695685583174206E-08</v>
      </c>
      <c r="L9" s="18">
        <f>SUM(K9/12)</f>
        <v>3.0579737985978506E-09</v>
      </c>
      <c r="M9" s="18">
        <f>SUM(L9*365)</f>
        <v>1.1161604364882154E-06</v>
      </c>
      <c r="N9" s="19">
        <f>SUM(1/M9)</f>
        <v>895928.5487185946</v>
      </c>
    </row>
    <row r="10" ht="12.75">
      <c r="C10" s="20"/>
    </row>
    <row r="11" spans="1:5" ht="12.75">
      <c r="A11" s="2" t="s">
        <v>18</v>
      </c>
      <c r="B11" s="2" t="s">
        <v>32</v>
      </c>
      <c r="C11" s="2" t="s">
        <v>33</v>
      </c>
      <c r="D11" s="2" t="s">
        <v>34</v>
      </c>
      <c r="E11" s="2" t="s">
        <v>35</v>
      </c>
    </row>
    <row r="12" spans="1:13" ht="12.75">
      <c r="A12" s="6">
        <f>SUM(3281*3281)</f>
        <v>10764961</v>
      </c>
      <c r="B12" s="20">
        <v>148940000</v>
      </c>
      <c r="C12" s="6">
        <f>SUM(A12*B12)</f>
        <v>1603333291340000</v>
      </c>
      <c r="D12" s="6">
        <f>SUM(C12*144)</f>
        <v>2.3087999395296E+17</v>
      </c>
      <c r="E12" s="11">
        <f>SUM(C12/43560)</f>
        <v>36807467661.616165</v>
      </c>
      <c r="F12" s="16"/>
      <c r="G12" s="11"/>
      <c r="H12" s="11"/>
      <c r="J12" s="17"/>
      <c r="K12" s="18"/>
      <c r="L12" s="18"/>
      <c r="M12" s="19"/>
    </row>
    <row r="14" spans="1:5" ht="12.75">
      <c r="A14" t="s">
        <v>36</v>
      </c>
      <c r="D14" t="s">
        <v>37</v>
      </c>
      <c r="E14" t="s">
        <v>38</v>
      </c>
    </row>
    <row r="15" spans="1:4" ht="12.75">
      <c r="A15" s="20">
        <v>400000</v>
      </c>
      <c r="C15">
        <v>10000</v>
      </c>
      <c r="D15">
        <f>SUM(A15/C15)</f>
        <v>40</v>
      </c>
    </row>
    <row r="16" ht="12.75">
      <c r="A16" s="20"/>
    </row>
    <row r="17" ht="12.75">
      <c r="A17" s="20"/>
    </row>
    <row r="18" ht="12.75">
      <c r="A18" t="s">
        <v>58</v>
      </c>
    </row>
    <row r="19" spans="1:6" ht="12.75">
      <c r="A19" s="1" t="s">
        <v>65</v>
      </c>
      <c r="B19" s="1" t="s">
        <v>59</v>
      </c>
      <c r="C19" s="1" t="s">
        <v>60</v>
      </c>
      <c r="D19" s="1" t="s">
        <v>61</v>
      </c>
      <c r="E19" s="1" t="s">
        <v>62</v>
      </c>
      <c r="F19" s="1"/>
    </row>
    <row r="20" spans="1:4" ht="12.75">
      <c r="A20" s="25">
        <v>7.497</v>
      </c>
      <c r="B20">
        <f>SUM(A20*7.692307695)</f>
        <v>57.669230789415</v>
      </c>
      <c r="C20" s="20">
        <f>Facts!$K$3</f>
        <v>1.2234053727999998E+17</v>
      </c>
      <c r="D20" s="20">
        <f>SUM(C20*B20)</f>
        <v>7.055284679301349E+18</v>
      </c>
    </row>
    <row r="24" ht="12.75">
      <c r="A24" t="s">
        <v>39</v>
      </c>
    </row>
    <row r="25" ht="12.75">
      <c r="A25" t="s">
        <v>40</v>
      </c>
    </row>
    <row r="26" ht="12.75">
      <c r="A26" t="s">
        <v>41</v>
      </c>
    </row>
    <row r="27" spans="1:2" ht="12.75">
      <c r="A27">
        <v>0.13</v>
      </c>
      <c r="B27">
        <f>SUM(12*A27)</f>
        <v>1.56</v>
      </c>
    </row>
    <row r="28" ht="12.75">
      <c r="A28" t="s">
        <v>42</v>
      </c>
    </row>
    <row r="30" ht="12.75">
      <c r="A30" t="s">
        <v>52</v>
      </c>
    </row>
    <row r="31" ht="12.75">
      <c r="A31" t="s">
        <v>43</v>
      </c>
    </row>
    <row r="33" spans="1:3" ht="12.75">
      <c r="A33" s="2" t="s">
        <v>44</v>
      </c>
      <c r="B33" s="2" t="s">
        <v>45</v>
      </c>
      <c r="C33" s="2" t="s">
        <v>46</v>
      </c>
    </row>
    <row r="34" spans="1:3" ht="12.75">
      <c r="A34">
        <v>12</v>
      </c>
      <c r="B34">
        <v>12</v>
      </c>
      <c r="C34">
        <v>1</v>
      </c>
    </row>
    <row r="36" ht="12.75">
      <c r="A36" s="21" t="s">
        <v>47</v>
      </c>
    </row>
    <row r="37" ht="12.75">
      <c r="A37">
        <f>SUM(A34*B34*C34)</f>
        <v>144</v>
      </c>
    </row>
    <row r="38" ht="12.75">
      <c r="A38" t="s">
        <v>48</v>
      </c>
    </row>
    <row r="39" ht="12.75">
      <c r="A39" t="s">
        <v>53</v>
      </c>
    </row>
    <row r="40" ht="12.75">
      <c r="A40" t="s">
        <v>57</v>
      </c>
    </row>
    <row r="41" ht="12.75">
      <c r="A41" t="s">
        <v>54</v>
      </c>
    </row>
    <row r="42" ht="12.75">
      <c r="A42" s="22" t="s">
        <v>55</v>
      </c>
    </row>
    <row r="43" ht="12.75">
      <c r="A43" s="22" t="s">
        <v>56</v>
      </c>
    </row>
    <row r="44" ht="12.75">
      <c r="A44" t="s">
        <v>49</v>
      </c>
    </row>
    <row r="45" ht="12.75">
      <c r="A45" s="22" t="s">
        <v>50</v>
      </c>
    </row>
    <row r="46" ht="12.75">
      <c r="A46" t="s">
        <v>51</v>
      </c>
    </row>
  </sheetData>
  <hyperlinks>
    <hyperlink ref="A42" r:id="rId1" display="http://en.wikipedia.org/wiki/World_Ocean_Atlas"/>
    <hyperlink ref="A45" r:id="rId2" display="http://www.cia.gov/cia/publications/factbook/geos/xx.html"/>
  </hyperlinks>
  <printOptions/>
  <pageMargins left="0.75" right="0.75" top="1" bottom="1" header="0.5" footer="0.5"/>
  <pageSetup fitToWidth="4" fitToHeight="1" horizontalDpi="600" verticalDpi="600" orientation="landscape" scale="83"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Interstate Traveler Company,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Sutton</dc:creator>
  <cp:keywords/>
  <dc:description/>
  <cp:lastModifiedBy>Justin Sutton</cp:lastModifiedBy>
  <dcterms:created xsi:type="dcterms:W3CDTF">2007-03-25T16:15:41Z</dcterms:created>
  <dcterms:modified xsi:type="dcterms:W3CDTF">2007-03-27T04:49:42Z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